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بدأ هنا" sheetId="1" state="visible" r:id="rId1"/>
    <sheet xmlns:r="http://schemas.openxmlformats.org/officeDocument/2006/relationships" name="المدخلات" sheetId="2" state="visible" r:id="rId2"/>
    <sheet xmlns:r="http://schemas.openxmlformats.org/officeDocument/2006/relationships" name="التوقعات" sheetId="3" state="visible" r:id="rId3"/>
    <sheet xmlns:r="http://schemas.openxmlformats.org/officeDocument/2006/relationships" name="المؤشرات" sheetId="4" state="visible" r:id="rId4"/>
  </sheets>
  <definedNames/>
  <calcPr calcId="124519" fullCalcOnLoad="1"/>
</workbook>
</file>

<file path=xl/styles.xml><?xml version="1.0" encoding="utf-8"?>
<styleSheet xmlns="http://schemas.openxmlformats.org/spreadsheetml/2006/main">
  <numFmts count="3">
    <numFmt numFmtId="164" formatCode="#,##0.0;(#,##0.0);&quot;-&quot;"/>
    <numFmt numFmtId="165" formatCode="#,##0;(#,##0);&quot;-&quot;"/>
    <numFmt numFmtId="166" formatCode="0.0%;(0.0%);&quot;-&quot;"/>
  </numFmts>
  <fonts count="11">
    <font>
      <name val="Calibri"/>
      <family val="2"/>
      <color theme="1"/>
      <sz val="11"/>
      <scheme val="minor"/>
    </font>
    <font>
      <name val="Arial"/>
      <b val="1"/>
      <color rgb="00000000"/>
      <sz val="16"/>
    </font>
    <font>
      <name val="Arial"/>
      <i val="1"/>
      <color rgb="006D6E71"/>
      <sz val="9"/>
    </font>
    <font>
      <name val="Arial"/>
      <b val="1"/>
      <color rgb="00000000"/>
      <sz val="11"/>
    </font>
    <font>
      <name val="Arial"/>
      <color rgb="00414042"/>
      <sz val="10"/>
    </font>
    <font>
      <name val="Arial"/>
      <color rgb="000000FF"/>
      <sz val="10"/>
    </font>
    <font>
      <name val="Arial"/>
      <color rgb="00000000"/>
      <sz val="10"/>
    </font>
    <font>
      <name val="Arial"/>
      <b val="1"/>
      <color rgb="00FFFFFF"/>
      <sz val="12"/>
    </font>
    <font>
      <name val="Arial"/>
      <b val="1"/>
      <color rgb="00000000"/>
      <sz val="10"/>
    </font>
    <font>
      <name val="Arial"/>
      <color rgb="00008000"/>
      <sz val="10"/>
    </font>
    <font>
      <name val="Arial"/>
      <b val="1"/>
      <color rgb="004285F4"/>
      <sz val="10"/>
    </font>
  </fonts>
  <fills count="6">
    <fill>
      <patternFill/>
    </fill>
    <fill>
      <patternFill patternType="gray125"/>
    </fill>
    <fill>
      <patternFill patternType="solid">
        <fgColor rgb="00E6E7E8"/>
      </patternFill>
    </fill>
    <fill>
      <patternFill patternType="solid">
        <fgColor rgb="00FFF2CC"/>
      </patternFill>
    </fill>
    <fill>
      <patternFill patternType="solid">
        <fgColor rgb="00414042"/>
      </patternFill>
    </fill>
    <fill>
      <patternFill patternType="solid">
        <fgColor rgb="00ECF3FE"/>
      </patternFill>
    </fill>
  </fills>
  <borders count="6">
    <border>
      <left/>
      <right/>
      <top/>
      <bottom/>
      <diagonal/>
    </border>
    <border>
      <left style="thin">
        <color rgb="00D1D3D4"/>
      </left>
      <right style="thin">
        <color rgb="00D1D3D4"/>
      </right>
      <top style="thin">
        <color rgb="00D1D3D4"/>
      </top>
      <bottom style="thin">
        <color rgb="00D1D3D4"/>
      </bottom>
    </border>
    <border>
      <left/>
      <right/>
      <top style="thin">
        <color rgb="00D1D3D4"/>
      </top>
      <bottom/>
      <diagonal/>
    </border>
    <border>
      <left/>
      <right style="thin">
        <color rgb="00D1D3D4"/>
      </right>
      <top style="thin">
        <color rgb="00D1D3D4"/>
      </top>
      <bottom/>
      <diagonal/>
    </border>
    <border>
      <left/>
      <right/>
      <top style="thin">
        <color rgb="00D1D3D4"/>
      </top>
      <bottom style="thin">
        <color rgb="00D1D3D4"/>
      </bottom>
      <diagonal/>
    </border>
    <border>
      <left/>
      <right style="thin">
        <color rgb="00D1D3D4"/>
      </right>
      <top style="thin">
        <color rgb="00D1D3D4"/>
      </top>
      <bottom style="thin">
        <color rgb="00D1D3D4"/>
      </bottom>
      <diagonal/>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0"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3" fillId="2" borderId="1"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5" fillId="3" borderId="1" applyAlignment="1" pivotButton="0" quotePrefix="0" xfId="0">
      <alignment horizontal="right" vertical="center" wrapText="1" readingOrder="2"/>
    </xf>
    <xf numFmtId="0" fontId="2" fillId="0" borderId="1" applyAlignment="1" pivotButton="0" quotePrefix="0" xfId="0">
      <alignment horizontal="right" vertical="center" wrapText="1" readingOrder="2"/>
    </xf>
    <xf numFmtId="164" fontId="5" fillId="3" borderId="1" applyAlignment="1" pivotButton="0" quotePrefix="0" xfId="0">
      <alignment horizontal="right" vertical="center" wrapText="1" readingOrder="2"/>
    </xf>
    <xf numFmtId="165" fontId="5" fillId="3" borderId="1" applyAlignment="1" pivotButton="0" quotePrefix="0" xfId="0">
      <alignment horizontal="right" vertical="center" wrapText="1" readingOrder="2"/>
    </xf>
    <xf numFmtId="166" fontId="5" fillId="3" borderId="1" applyAlignment="1" pivotButton="0" quotePrefix="0" xfId="0">
      <alignment horizontal="right" vertical="center" wrapText="1" readingOrder="2"/>
    </xf>
    <xf numFmtId="165" fontId="6" fillId="0" borderId="1" applyAlignment="1" pivotButton="0" quotePrefix="0" xfId="0">
      <alignment horizontal="right" vertical="center" wrapText="1" readingOrder="2"/>
    </xf>
    <xf numFmtId="0" fontId="7" fillId="4" borderId="1" applyAlignment="1" pivotButton="0" quotePrefix="0" xfId="0">
      <alignment horizontal="center" vertical="center" wrapText="1"/>
    </xf>
    <xf numFmtId="165" fontId="9" fillId="0" borderId="1" applyAlignment="1" pivotButton="0" quotePrefix="0" xfId="0">
      <alignment horizontal="right" vertical="center" wrapText="1" readingOrder="2"/>
    </xf>
    <xf numFmtId="164" fontId="9" fillId="0" borderId="1" applyAlignment="1" pivotButton="0" quotePrefix="0" xfId="0">
      <alignment horizontal="right" vertical="center" wrapText="1" readingOrder="2"/>
    </xf>
    <xf numFmtId="164" fontId="6" fillId="0" borderId="1" applyAlignment="1" pivotButton="0" quotePrefix="0" xfId="0">
      <alignment horizontal="right" vertical="center" wrapText="1" readingOrder="2"/>
    </xf>
    <xf numFmtId="0" fontId="8" fillId="5" borderId="1" applyAlignment="1" pivotButton="0" quotePrefix="0" xfId="0">
      <alignment horizontal="right" vertical="center" wrapText="1" readingOrder="2"/>
    </xf>
    <xf numFmtId="165" fontId="6" fillId="5" borderId="1" applyAlignment="1" pivotButton="0" quotePrefix="0" xfId="0">
      <alignment horizontal="right" vertical="center" wrapText="1" readingOrder="2"/>
    </xf>
    <xf numFmtId="166" fontId="6" fillId="0" borderId="1" applyAlignment="1" pivotButton="0" quotePrefix="0" xfId="0">
      <alignment horizontal="right" vertical="center" wrapText="1" readingOrder="2"/>
    </xf>
    <xf numFmtId="0" fontId="3" fillId="5" borderId="1" applyAlignment="1" pivotButton="0" quotePrefix="0" xfId="0">
      <alignment horizontal="right" vertical="center" wrapText="1" readingOrder="2"/>
    </xf>
    <xf numFmtId="0" fontId="0" fillId="0" borderId="4" pivotButton="0" quotePrefix="0" xfId="0"/>
    <xf numFmtId="0" fontId="0" fillId="0" borderId="5" pivotButton="0" quotePrefix="0" xfId="0"/>
    <xf numFmtId="165" fontId="8" fillId="5" borderId="1" applyAlignment="1" pivotButton="0" quotePrefix="0" xfId="0">
      <alignment horizontal="center" vertical="center" wrapText="1"/>
    </xf>
    <xf numFmtId="164" fontId="8" fillId="5" borderId="1" applyAlignment="1" pivotButton="0" quotePrefix="0" xfId="0">
      <alignment horizontal="right" vertical="center" wrapText="1" readingOrder="2"/>
    </xf>
    <xf numFmtId="165" fontId="6" fillId="0" borderId="1" applyAlignment="1" pivotButton="0" quotePrefix="0" xfId="0">
      <alignment horizontal="center" vertical="center" wrapText="1"/>
    </xf>
    <xf numFmtId="0" fontId="10" fillId="0" borderId="0" applyAlignment="1" pivotButton="0" quotePrefix="0" xfId="0">
      <alignment horizontal="right" vertical="center"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1</col>
      <colOff>57150</colOff>
      <row>0</row>
      <rowOff>57150</rowOff>
    </from>
    <ext cx="2000250" cy="4857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57150</colOff>
      <row>0</row>
      <rowOff>57150</rowOff>
    </from>
    <ext cx="1714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57150</colOff>
      <row>0</row>
      <rowOff>57150</rowOff>
    </from>
    <ext cx="1714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57150</colOff>
      <row>0</row>
      <rowOff>57150</rowOff>
    </from>
    <ext cx="1714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fitToPage="1"/>
  </sheetPr>
  <dimension ref="B3:B19"/>
  <sheetViews>
    <sheetView showGridLines="0" rightToLeft="1" workbookViewId="0">
      <selection activeCell="A1" sqref="A1"/>
    </sheetView>
  </sheetViews>
  <sheetFormatPr baseColWidth="8" defaultRowHeight="15"/>
  <cols>
    <col width="3" customWidth="1" min="1" max="1"/>
    <col width="95" customWidth="1" min="2" max="2"/>
  </cols>
  <sheetData>
    <row r="1" ht="48" customHeight="1"/>
    <row r="3" ht="22" customHeight="1">
      <c r="B3" s="1" t="inlineStr">
        <is>
          <t>نموذج دراسة الجدوى المالية – Excel</t>
        </is>
      </c>
    </row>
    <row r="4" ht="22" customHeight="1">
      <c r="B4" s="2" t="inlineStr">
        <is>
          <t>نموذج مجاني من بزنس بلدر · bznsbuilder.com</t>
        </is>
      </c>
    </row>
    <row r="5" ht="22" customHeight="1">
      <c r="B5" s="3" t="inlineStr"/>
    </row>
    <row r="6" ht="22" customHeight="1">
      <c r="B6" s="4" t="inlineStr">
        <is>
          <t>كيف تستخدم هذا النموذج</t>
        </is>
      </c>
    </row>
    <row r="7" ht="30" customHeight="1">
      <c r="B7" s="5" t="inlineStr">
        <is>
          <t>1. افتح ورقة «المدخلات» واكتب أرقام مشروعك في الخلايا ذات الخلفية الصفراء والنص الأزرق فقط.</t>
        </is>
      </c>
    </row>
    <row r="8" ht="30" customHeight="1">
      <c r="B8" s="5" t="inlineStr">
        <is>
          <t>2. ورقة «التوقعات» تحسب الإيرادات والتكاليف والأرباح والتدفقات النقدية تلقائيًا: شهريًا للسنة الأولى، ثم سنويًا للسنتين الثانية والثالثة.</t>
        </is>
      </c>
    </row>
    <row r="9" ht="30" customHeight="1">
      <c r="B9" s="5" t="inlineStr">
        <is>
          <t>3. ورقة «المؤشرات» تعرض نقطة التعادل، وفترة الاسترداد، والعائد على الاستثمار، وصافي القيمة الحالية، وتحليل الحساسية، والنتيجة المبدئية.</t>
        </is>
      </c>
    </row>
    <row r="10" ht="30" customHeight="1">
      <c r="B10" s="5" t="inlineStr">
        <is>
          <t>4. لا تعدّل الخلايا ذات النص الأسود أو الأخضر، لأنها معادلات.</t>
        </is>
      </c>
    </row>
    <row r="11" ht="22" customHeight="1">
      <c r="B11" s="3" t="inlineStr"/>
    </row>
    <row r="12" ht="22" customHeight="1">
      <c r="B12" s="4" t="inlineStr">
        <is>
          <t>عن المثال الموجود في الملف</t>
        </is>
      </c>
    </row>
    <row r="13" ht="30" customHeight="1">
      <c r="B13" s="5" t="inlineStr">
        <is>
          <t>الأرقام الحالية مثال توضيحي لمغسلة سيارات صغيرة وليست بيانات حقيقية. استبدلها بأرقام مشروعك وعروض أسعار الموردين.</t>
        </is>
      </c>
    </row>
    <row r="14" ht="22" customHeight="1">
      <c r="B14" s="3" t="inlineStr"/>
    </row>
    <row r="15" ht="22" customHeight="1">
      <c r="B15" s="4" t="inlineStr">
        <is>
          <t>دليل الألوان</t>
        </is>
      </c>
    </row>
    <row r="16" ht="30" customHeight="1">
      <c r="B16" s="5" t="inlineStr">
        <is>
          <t>نص أزرق على خلفية صفراء = مدخلات تكتبها أنت · نص أسود = معادلات · نص أخضر = قيم مأخوذة من ورقة أخرى</t>
        </is>
      </c>
    </row>
    <row r="17" ht="22" customHeight="1">
      <c r="B17" s="3" t="inlineStr"/>
    </row>
    <row r="18" ht="22" customHeight="1">
      <c r="B18" s="4" t="inlineStr">
        <is>
          <t>هل تريد اختبار فكرتك بشكل أسرع؟</t>
        </is>
      </c>
    </row>
    <row r="19" ht="30" customHeight="1">
      <c r="B19" s="5" t="inlineStr">
        <is>
          <t>في بزنس بلدر تمنحك «النظرة الواقعية» درجة جدوى من 100 مع مقارنة بمؤشرات مجالك، ثم تبني توقعاتك المالية الكاملة. جرّب مجانًا 7 أيام دون بطاقة ائتمان: app.bznsbuilder.com</t>
        </is>
      </c>
    </row>
  </sheetData>
  <pageMargins left="0.75" right="0.75" top="1" bottom="1" header="0.5" footer="0.5"/>
  <pageSetup orientation="landscape" paperSize="9" fitToWidth="1"/>
  <headerFooter>
    <oddHeader/>
    <oddFooter>&amp;Cنموذج مجاني من بزنس بلدر · www.bznsbuilder.com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2:C39"/>
  <sheetViews>
    <sheetView showGridLines="0" rightToLeft="1" workbookViewId="0">
      <pane ySplit="3" topLeftCell="A4" activePane="bottomLeft" state="frozen"/>
      <selection pane="bottomLeft" activeCell="A1" sqref="A1"/>
    </sheetView>
  </sheetViews>
  <sheetFormatPr baseColWidth="8" defaultRowHeight="15"/>
  <cols>
    <col width="46" customWidth="1" min="1" max="1"/>
    <col width="18" customWidth="1" min="2" max="2"/>
    <col width="62" customWidth="1" min="3" max="3"/>
  </cols>
  <sheetData>
    <row r="1" ht="44" customHeight="1"/>
    <row r="2">
      <c r="A2" s="1" t="inlineStr">
        <is>
          <t>المدخلات – اكتب أرقام مشروعك في الخلايا الصفراء</t>
        </is>
      </c>
    </row>
    <row r="4">
      <c r="A4" s="6" t="inlineStr">
        <is>
          <t>بيانات عامة</t>
        </is>
      </c>
      <c r="B4" s="6" t="n"/>
      <c r="C4" s="6" t="n"/>
    </row>
    <row r="5">
      <c r="A5" s="7" t="inlineStr">
        <is>
          <t>العملة</t>
        </is>
      </c>
      <c r="B5" s="8" t="inlineStr">
        <is>
          <t>EGP</t>
        </is>
      </c>
      <c r="C5" s="9" t="inlineStr">
        <is>
          <t>اكتب رمز العملة (EGP، SAR، AED…). يظهر في عناوين الأوراق.</t>
        </is>
      </c>
    </row>
    <row r="6">
      <c r="A6" s="7" t="inlineStr">
        <is>
          <t>اسم المشروع</t>
        </is>
      </c>
      <c r="B6" s="8" t="inlineStr">
        <is>
          <t>مغسلة سيارات (مثال) – القاهرة</t>
        </is>
      </c>
      <c r="C6" s="9" t="inlineStr"/>
    </row>
    <row r="7">
      <c r="A7" s="6" t="inlineStr">
        <is>
          <t>الإيرادات</t>
        </is>
      </c>
      <c r="B7" s="6" t="n"/>
      <c r="C7" s="6" t="n"/>
    </row>
    <row r="8">
      <c r="A8" s="7" t="inlineStr">
        <is>
          <t>متوسط سعر الخدمة لكل سيارة</t>
        </is>
      </c>
      <c r="B8" s="10" t="n">
        <v>200</v>
      </c>
      <c r="C8" s="9" t="inlineStr">
        <is>
          <t>متوسط سعر الغسيل الخارجي والداخلي معًا.</t>
        </is>
      </c>
    </row>
    <row r="9">
      <c r="A9" s="7" t="inlineStr">
        <is>
          <t>عدد أيام العمل في الشهر</t>
        </is>
      </c>
      <c r="B9" s="11" t="n">
        <v>26</v>
      </c>
      <c r="C9" s="9" t="inlineStr"/>
    </row>
    <row r="10">
      <c r="A10" s="7" t="inlineStr">
        <is>
          <t>عدد السيارات يوميًا – الأشهر 1 إلى 3</t>
        </is>
      </c>
      <c r="B10" s="11" t="n">
        <v>25</v>
      </c>
      <c r="C10" s="9" t="inlineStr">
        <is>
          <t>بداية التشغيل: عدد أقل حتى يعرفك العملاء.</t>
        </is>
      </c>
    </row>
    <row r="11">
      <c r="A11" s="7" t="inlineStr">
        <is>
          <t>عدد السيارات يوميًا – الأشهر 4 إلى 6</t>
        </is>
      </c>
      <c r="B11" s="11" t="n">
        <v>33</v>
      </c>
      <c r="C11" s="9" t="inlineStr"/>
    </row>
    <row r="12">
      <c r="A12" s="7" t="inlineStr">
        <is>
          <t>عدد السيارات يوميًا – الأشهر 7 إلى 12</t>
        </is>
      </c>
      <c r="B12" s="11" t="n">
        <v>40</v>
      </c>
      <c r="C12" s="9" t="inlineStr"/>
    </row>
    <row r="13">
      <c r="A13" s="7" t="inlineStr">
        <is>
          <t>عدد السيارات يوميًا – السنة الثانية</t>
        </is>
      </c>
      <c r="B13" s="11" t="n">
        <v>44</v>
      </c>
      <c r="C13" s="9" t="inlineStr"/>
    </row>
    <row r="14">
      <c r="A14" s="7" t="inlineStr">
        <is>
          <t>عدد السيارات يوميًا – السنة الثالثة</t>
        </is>
      </c>
      <c r="B14" s="11" t="n">
        <v>48</v>
      </c>
      <c r="C14" s="9" t="inlineStr"/>
    </row>
    <row r="15">
      <c r="A15" s="7" t="inlineStr">
        <is>
          <t>زيادة الأسعار سنويًا</t>
        </is>
      </c>
      <c r="B15" s="12" t="n">
        <v>0.1</v>
      </c>
      <c r="C15" s="9" t="inlineStr">
        <is>
          <t>تُطبَّق من السنة الثانية.</t>
        </is>
      </c>
    </row>
    <row r="16">
      <c r="A16" s="6" t="inlineStr">
        <is>
          <t>التكاليف المتغيرة</t>
        </is>
      </c>
      <c r="B16" s="6" t="n"/>
      <c r="C16" s="6" t="n"/>
    </row>
    <row r="17">
      <c r="A17" s="7" t="inlineStr">
        <is>
          <t>التكلفة المتغيرة لكل سيارة</t>
        </is>
      </c>
      <c r="B17" s="10" t="n">
        <v>35</v>
      </c>
      <c r="C17" s="9" t="inlineStr">
        <is>
          <t>مياه، منظفات، كهرباء، مناشف… لكل سيارة.</t>
        </is>
      </c>
    </row>
    <row r="18">
      <c r="A18" s="7" t="inlineStr">
        <is>
          <t>زيادة التكاليف سنويًا</t>
        </is>
      </c>
      <c r="B18" s="12" t="n">
        <v>0.1</v>
      </c>
      <c r="C18" s="9" t="inlineStr">
        <is>
          <t>تُطبَّق على التكاليف المتغيرة والثابتة من السنة الثانية.</t>
        </is>
      </c>
    </row>
    <row r="19">
      <c r="A19" s="6" t="inlineStr">
        <is>
          <t>التكاليف الثابتة الشهرية</t>
        </is>
      </c>
      <c r="B19" s="6" t="n"/>
      <c r="C19" s="6" t="n"/>
    </row>
    <row r="20">
      <c r="A20" s="7" t="inlineStr">
        <is>
          <t>الإيجار</t>
        </is>
      </c>
      <c r="B20" s="11" t="n">
        <v>35000</v>
      </c>
      <c r="C20" s="9" t="inlineStr"/>
    </row>
    <row r="21">
      <c r="A21" s="7" t="inlineStr">
        <is>
          <t>الرواتب والأجور</t>
        </is>
      </c>
      <c r="B21" s="11" t="n">
        <v>54000</v>
      </c>
      <c r="C21" s="9" t="inlineStr">
        <is>
          <t>مثال: 6 عمال + مشرف.</t>
        </is>
      </c>
    </row>
    <row r="22">
      <c r="A22" s="7" t="inlineStr">
        <is>
          <t>الصيانة</t>
        </is>
      </c>
      <c r="B22" s="11" t="n">
        <v>5000</v>
      </c>
      <c r="C22" s="9" t="inlineStr"/>
    </row>
    <row r="23">
      <c r="A23" s="7" t="inlineStr">
        <is>
          <t>التسويق</t>
        </is>
      </c>
      <c r="B23" s="11" t="n">
        <v>6000</v>
      </c>
      <c r="C23" s="9" t="inlineStr"/>
    </row>
    <row r="24">
      <c r="A24" s="7" t="inlineStr">
        <is>
          <t>مصروفات أخرى</t>
        </is>
      </c>
      <c r="B24" s="11" t="n">
        <v>5000</v>
      </c>
      <c r="C24" s="9" t="inlineStr">
        <is>
          <t>اتصالات، محاسب، رسوم بنكية…</t>
        </is>
      </c>
    </row>
    <row r="25">
      <c r="A25" s="7" t="inlineStr">
        <is>
          <t>إجمالي التكاليف الثابتة الشهرية</t>
        </is>
      </c>
      <c r="B25" s="13">
        <f>SUM(B20:B24)</f>
        <v/>
      </c>
      <c r="C25" s="9" t="inlineStr"/>
    </row>
    <row r="26">
      <c r="A26" s="6" t="inlineStr">
        <is>
          <t>التكاليف الاستثمارية (قبل التشغيل)</t>
        </is>
      </c>
      <c r="B26" s="6" t="n"/>
      <c r="C26" s="6" t="n"/>
    </row>
    <row r="27">
      <c r="A27" s="7" t="inlineStr">
        <is>
          <t>المعدات</t>
        </is>
      </c>
      <c r="B27" s="11" t="n">
        <v>350000</v>
      </c>
      <c r="C27" s="9" t="inlineStr">
        <is>
          <t>ماكينات ضغط عالٍ، مكانس، كمبريسور، خزانات مياه…</t>
        </is>
      </c>
    </row>
    <row r="28">
      <c r="A28" s="7" t="inlineStr">
        <is>
          <t>التجهيزات والمظلة</t>
        </is>
      </c>
      <c r="B28" s="11" t="n">
        <v>200000</v>
      </c>
      <c r="C28" s="9" t="inlineStr">
        <is>
          <t>أرضيات، تصريف، إضاءة، مظلة، لافتة.</t>
        </is>
      </c>
    </row>
    <row r="29">
      <c r="A29" s="7" t="inlineStr">
        <is>
          <t>التراخيص والتأمينات</t>
        </is>
      </c>
      <c r="B29" s="11" t="n">
        <v>60000</v>
      </c>
      <c r="C29" s="9" t="inlineStr">
        <is>
          <t>تُحسب كمصروفات ما قبل التشغيل في الشهر الأول.</t>
        </is>
      </c>
    </row>
    <row r="30">
      <c r="A30" s="7" t="inlineStr">
        <is>
          <t>مستلزمات بداية التشغيل</t>
        </is>
      </c>
      <c r="B30" s="11" t="n">
        <v>20000</v>
      </c>
      <c r="C30" s="9" t="inlineStr">
        <is>
          <t>مخزون أول من المنظفات والمستلزمات.</t>
        </is>
      </c>
    </row>
    <row r="31">
      <c r="A31" s="7" t="inlineStr">
        <is>
          <t>رأس المال العامل (عدد أشهر من التكاليف الثابتة)</t>
        </is>
      </c>
      <c r="B31" s="11" t="n">
        <v>2</v>
      </c>
      <c r="C31" s="9" t="inlineStr">
        <is>
          <t>احتياطي نقدي لتغطية أول شهرين.</t>
        </is>
      </c>
    </row>
    <row r="32">
      <c r="A32" s="7" t="inlineStr">
        <is>
          <t>رأس المال العامل</t>
        </is>
      </c>
      <c r="B32" s="13">
        <f>$B$31*$B$25</f>
        <v/>
      </c>
      <c r="C32" s="9" t="inlineStr"/>
    </row>
    <row r="33">
      <c r="A33" s="7" t="inlineStr">
        <is>
          <t>إجمالي التكاليف الاستثمارية</t>
        </is>
      </c>
      <c r="B33" s="13">
        <f>SUM($B$27:$B$30)+$B$32</f>
        <v/>
      </c>
      <c r="C33" s="9" t="inlineStr"/>
    </row>
    <row r="34">
      <c r="A34" s="6" t="inlineStr">
        <is>
          <t>افتراضات أخرى</t>
        </is>
      </c>
      <c r="B34" s="6" t="n"/>
      <c r="C34" s="6" t="n"/>
    </row>
    <row r="35">
      <c r="A35" s="7" t="inlineStr">
        <is>
          <t>العمر الإنتاجي للمعدات والتجهيزات (سنوات)</t>
        </is>
      </c>
      <c r="B35" s="11" t="n">
        <v>5</v>
      </c>
      <c r="C35" s="9" t="inlineStr">
        <is>
          <t>للإهلاك بطريقة القسط الثابت.</t>
        </is>
      </c>
    </row>
    <row r="36">
      <c r="A36" s="7" t="inlineStr">
        <is>
          <t>نسبة الضريبة على الأرباح</t>
        </is>
      </c>
      <c r="B36" s="12" t="n">
        <v>0.225</v>
      </c>
      <c r="C36" s="9" t="inlineStr">
        <is>
          <t>ضريبة الدخل على الشركات في مصر 22.5% – راجع محاسبك</t>
        </is>
      </c>
    </row>
    <row r="37">
      <c r="A37" s="7" t="inlineStr">
        <is>
          <t>معدل الخصم لصافي القيمة الحالية</t>
        </is>
      </c>
      <c r="B37" s="12" t="n">
        <v>0.2</v>
      </c>
      <c r="C37" s="9" t="inlineStr">
        <is>
          <t>العائد الذي تتوقعه من بديل استثماري آخر بالمخاطرة نفسها.</t>
        </is>
      </c>
    </row>
    <row r="39">
      <c r="A39" s="2" t="inlineStr">
        <is>
          <t>كل الأرقام مثال توضيحي لمغسلة سيارات صغيرة. استبدلها بأرقامك.</t>
        </is>
      </c>
    </row>
  </sheetData>
  <pageMargins left="0.75" right="0.75" top="1" bottom="1" header="0.5" footer="0.5"/>
  <pageSetup orientation="landscape" paperSize="9" fitToWidth="1"/>
  <headerFooter>
    <oddHeader/>
    <oddFooter>&amp;Cنموذج مجاني من بزنس بلدر · www.bznsbuilder.com</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2:Q23"/>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 width="12.5" customWidth="1" min="15" max="15"/>
    <col width="12.5" customWidth="1" min="16" max="16"/>
    <col width="12.5" customWidth="1" min="17" max="17"/>
  </cols>
  <sheetData>
    <row r="1" ht="44" customHeight="1"/>
    <row r="2">
      <c r="A2" s="1">
        <f>"التوقعات المالية – القيم بـ "&amp;المدخلات!$B$5</f>
        <v/>
      </c>
    </row>
    <row r="4">
      <c r="A4" s="14" t="inlineStr">
        <is>
          <t>البند</t>
        </is>
      </c>
      <c r="B4" s="14" t="inlineStr">
        <is>
          <t>البداية</t>
        </is>
      </c>
      <c r="C4" s="14" t="inlineStr">
        <is>
          <t>شهر 1</t>
        </is>
      </c>
      <c r="D4" s="14" t="inlineStr">
        <is>
          <t>شهر 2</t>
        </is>
      </c>
      <c r="E4" s="14" t="inlineStr">
        <is>
          <t>شهر 3</t>
        </is>
      </c>
      <c r="F4" s="14" t="inlineStr">
        <is>
          <t>شهر 4</t>
        </is>
      </c>
      <c r="G4" s="14" t="inlineStr">
        <is>
          <t>شهر 5</t>
        </is>
      </c>
      <c r="H4" s="14" t="inlineStr">
        <is>
          <t>شهر 6</t>
        </is>
      </c>
      <c r="I4" s="14" t="inlineStr">
        <is>
          <t>شهر 7</t>
        </is>
      </c>
      <c r="J4" s="14" t="inlineStr">
        <is>
          <t>شهر 8</t>
        </is>
      </c>
      <c r="K4" s="14" t="inlineStr">
        <is>
          <t>شهر 9</t>
        </is>
      </c>
      <c r="L4" s="14" t="inlineStr">
        <is>
          <t>شهر 10</t>
        </is>
      </c>
      <c r="M4" s="14" t="inlineStr">
        <is>
          <t>شهر 11</t>
        </is>
      </c>
      <c r="N4" s="14" t="inlineStr">
        <is>
          <t>شهر 12</t>
        </is>
      </c>
      <c r="O4" s="14" t="inlineStr">
        <is>
          <t>السنة 1</t>
        </is>
      </c>
      <c r="P4" s="14" t="inlineStr">
        <is>
          <t>السنة 2</t>
        </is>
      </c>
      <c r="Q4" s="14" t="inlineStr">
        <is>
          <t>السنة 3</t>
        </is>
      </c>
    </row>
    <row r="5">
      <c r="A5" s="7" t="inlineStr">
        <is>
          <t>عدد السيارات يوميًا</t>
        </is>
      </c>
      <c r="B5" s="13" t="n"/>
      <c r="C5" s="15">
        <f>المدخلات!$B$10</f>
        <v/>
      </c>
      <c r="D5" s="15">
        <f>المدخلات!$B$10</f>
        <v/>
      </c>
      <c r="E5" s="15">
        <f>المدخلات!$B$10</f>
        <v/>
      </c>
      <c r="F5" s="15">
        <f>المدخلات!$B$11</f>
        <v/>
      </c>
      <c r="G5" s="15">
        <f>المدخلات!$B$11</f>
        <v/>
      </c>
      <c r="H5" s="15">
        <f>المدخلات!$B$11</f>
        <v/>
      </c>
      <c r="I5" s="15">
        <f>المدخلات!$B$12</f>
        <v/>
      </c>
      <c r="J5" s="15">
        <f>المدخلات!$B$12</f>
        <v/>
      </c>
      <c r="K5" s="15">
        <f>المدخلات!$B$12</f>
        <v/>
      </c>
      <c r="L5" s="15">
        <f>المدخلات!$B$12</f>
        <v/>
      </c>
      <c r="M5" s="15">
        <f>المدخلات!$B$12</f>
        <v/>
      </c>
      <c r="N5" s="15">
        <f>المدخلات!$B$12</f>
        <v/>
      </c>
      <c r="O5" s="13">
        <f>AVERAGE(C5:N5)</f>
        <v/>
      </c>
      <c r="P5" s="15">
        <f>المدخلات!$B$13</f>
        <v/>
      </c>
      <c r="Q5" s="15">
        <f>المدخلات!$B$14</f>
        <v/>
      </c>
    </row>
    <row r="6">
      <c r="A6" s="7" t="inlineStr">
        <is>
          <t>عدد السيارات في الفترة</t>
        </is>
      </c>
      <c r="B6" s="13" t="n"/>
      <c r="C6" s="13">
        <f>C5*المدخلات!$B$9</f>
        <v/>
      </c>
      <c r="D6" s="13">
        <f>D5*المدخلات!$B$9</f>
        <v/>
      </c>
      <c r="E6" s="13">
        <f>E5*المدخلات!$B$9</f>
        <v/>
      </c>
      <c r="F6" s="13">
        <f>F5*المدخلات!$B$9</f>
        <v/>
      </c>
      <c r="G6" s="13">
        <f>G5*المدخلات!$B$9</f>
        <v/>
      </c>
      <c r="H6" s="13">
        <f>H5*المدخلات!$B$9</f>
        <v/>
      </c>
      <c r="I6" s="13">
        <f>I5*المدخلات!$B$9</f>
        <v/>
      </c>
      <c r="J6" s="13">
        <f>J5*المدخلات!$B$9</f>
        <v/>
      </c>
      <c r="K6" s="13">
        <f>K5*المدخلات!$B$9</f>
        <v/>
      </c>
      <c r="L6" s="13">
        <f>L5*المدخلات!$B$9</f>
        <v/>
      </c>
      <c r="M6" s="13">
        <f>M5*المدخلات!$B$9</f>
        <v/>
      </c>
      <c r="N6" s="13">
        <f>N5*المدخلات!$B$9</f>
        <v/>
      </c>
      <c r="O6" s="13">
        <f>SUM(C6:N6)</f>
        <v/>
      </c>
      <c r="P6" s="13">
        <f>P5*المدخلات!$B$9*12</f>
        <v/>
      </c>
      <c r="Q6" s="13">
        <f>Q5*المدخلات!$B$9*12</f>
        <v/>
      </c>
    </row>
    <row r="7">
      <c r="A7" s="7" t="inlineStr">
        <is>
          <t>سعر الخدمة لكل سيارة</t>
        </is>
      </c>
      <c r="B7" s="13" t="n"/>
      <c r="C7" s="16">
        <f>المدخلات!$B$8</f>
        <v/>
      </c>
      <c r="D7" s="16">
        <f>المدخلات!$B$8</f>
        <v/>
      </c>
      <c r="E7" s="16">
        <f>المدخلات!$B$8</f>
        <v/>
      </c>
      <c r="F7" s="16">
        <f>المدخلات!$B$8</f>
        <v/>
      </c>
      <c r="G7" s="16">
        <f>المدخلات!$B$8</f>
        <v/>
      </c>
      <c r="H7" s="16">
        <f>المدخلات!$B$8</f>
        <v/>
      </c>
      <c r="I7" s="16">
        <f>المدخلات!$B$8</f>
        <v/>
      </c>
      <c r="J7" s="16">
        <f>المدخلات!$B$8</f>
        <v/>
      </c>
      <c r="K7" s="16">
        <f>المدخلات!$B$8</f>
        <v/>
      </c>
      <c r="L7" s="16">
        <f>المدخلات!$B$8</f>
        <v/>
      </c>
      <c r="M7" s="16">
        <f>المدخلات!$B$8</f>
        <v/>
      </c>
      <c r="N7" s="16">
        <f>المدخلات!$B$8</f>
        <v/>
      </c>
      <c r="O7" s="17">
        <f>IFERROR(O8/O6,0)</f>
        <v/>
      </c>
      <c r="P7" s="17">
        <f>المدخلات!$B$8*(1+المدخلات!$B$15)^1</f>
        <v/>
      </c>
      <c r="Q7" s="17">
        <f>المدخلات!$B$8*(1+المدخلات!$B$15)^2</f>
        <v/>
      </c>
    </row>
    <row r="8">
      <c r="A8" s="18" t="inlineStr">
        <is>
          <t>الإيرادات</t>
        </is>
      </c>
      <c r="B8" s="19" t="n"/>
      <c r="C8" s="19">
        <f>C6*C7</f>
        <v/>
      </c>
      <c r="D8" s="19">
        <f>D6*D7</f>
        <v/>
      </c>
      <c r="E8" s="19">
        <f>E6*E7</f>
        <v/>
      </c>
      <c r="F8" s="19">
        <f>F6*F7</f>
        <v/>
      </c>
      <c r="G8" s="19">
        <f>G6*G7</f>
        <v/>
      </c>
      <c r="H8" s="19">
        <f>H6*H7</f>
        <v/>
      </c>
      <c r="I8" s="19">
        <f>I6*I7</f>
        <v/>
      </c>
      <c r="J8" s="19">
        <f>J6*J7</f>
        <v/>
      </c>
      <c r="K8" s="19">
        <f>K6*K7</f>
        <v/>
      </c>
      <c r="L8" s="19">
        <f>L6*L7</f>
        <v/>
      </c>
      <c r="M8" s="19">
        <f>M6*M7</f>
        <v/>
      </c>
      <c r="N8" s="19">
        <f>N6*N7</f>
        <v/>
      </c>
      <c r="O8" s="19">
        <f>SUM(C8:N8)</f>
        <v/>
      </c>
      <c r="P8" s="19">
        <f>P6*P7</f>
        <v/>
      </c>
      <c r="Q8" s="19">
        <f>Q6*Q7</f>
        <v/>
      </c>
    </row>
    <row r="9">
      <c r="A9" s="7" t="inlineStr">
        <is>
          <t>التكاليف المتغيرة</t>
        </is>
      </c>
      <c r="B9" s="13" t="n"/>
      <c r="C9" s="13">
        <f>C6*المدخلات!$B$17</f>
        <v/>
      </c>
      <c r="D9" s="13">
        <f>D6*المدخلات!$B$17</f>
        <v/>
      </c>
      <c r="E9" s="13">
        <f>E6*المدخلات!$B$17</f>
        <v/>
      </c>
      <c r="F9" s="13">
        <f>F6*المدخلات!$B$17</f>
        <v/>
      </c>
      <c r="G9" s="13">
        <f>G6*المدخلات!$B$17</f>
        <v/>
      </c>
      <c r="H9" s="13">
        <f>H6*المدخلات!$B$17</f>
        <v/>
      </c>
      <c r="I9" s="13">
        <f>I6*المدخلات!$B$17</f>
        <v/>
      </c>
      <c r="J9" s="13">
        <f>J6*المدخلات!$B$17</f>
        <v/>
      </c>
      <c r="K9" s="13">
        <f>K6*المدخلات!$B$17</f>
        <v/>
      </c>
      <c r="L9" s="13">
        <f>L6*المدخلات!$B$17</f>
        <v/>
      </c>
      <c r="M9" s="13">
        <f>M6*المدخلات!$B$17</f>
        <v/>
      </c>
      <c r="N9" s="13">
        <f>N6*المدخلات!$B$17</f>
        <v/>
      </c>
      <c r="O9" s="13">
        <f>SUM(C9:N9)</f>
        <v/>
      </c>
      <c r="P9" s="13">
        <f>P6*المدخلات!$B$17*(1+المدخلات!$B$18)^1</f>
        <v/>
      </c>
      <c r="Q9" s="13">
        <f>Q6*المدخلات!$B$17*(1+المدخلات!$B$18)^2</f>
        <v/>
      </c>
    </row>
    <row r="10">
      <c r="A10" s="18" t="inlineStr">
        <is>
          <t>هامش المساهمة</t>
        </is>
      </c>
      <c r="B10" s="19" t="n"/>
      <c r="C10" s="19">
        <f>C8-C9</f>
        <v/>
      </c>
      <c r="D10" s="19">
        <f>D8-D9</f>
        <v/>
      </c>
      <c r="E10" s="19">
        <f>E8-E9</f>
        <v/>
      </c>
      <c r="F10" s="19">
        <f>F8-F9</f>
        <v/>
      </c>
      <c r="G10" s="19">
        <f>G8-G9</f>
        <v/>
      </c>
      <c r="H10" s="19">
        <f>H8-H9</f>
        <v/>
      </c>
      <c r="I10" s="19">
        <f>I8-I9</f>
        <v/>
      </c>
      <c r="J10" s="19">
        <f>J8-J9</f>
        <v/>
      </c>
      <c r="K10" s="19">
        <f>K8-K9</f>
        <v/>
      </c>
      <c r="L10" s="19">
        <f>L8-L9</f>
        <v/>
      </c>
      <c r="M10" s="19">
        <f>M8-M9</f>
        <v/>
      </c>
      <c r="N10" s="19">
        <f>N8-N9</f>
        <v/>
      </c>
      <c r="O10" s="19">
        <f>SUM(C10:N10)</f>
        <v/>
      </c>
      <c r="P10" s="19">
        <f>P8-P9</f>
        <v/>
      </c>
      <c r="Q10" s="19">
        <f>Q8-Q9</f>
        <v/>
      </c>
    </row>
    <row r="11">
      <c r="A11" s="7" t="inlineStr">
        <is>
          <t>التكاليف الثابتة</t>
        </is>
      </c>
      <c r="B11" s="13" t="n"/>
      <c r="C11" s="15">
        <f>المدخلات!$B$25</f>
        <v/>
      </c>
      <c r="D11" s="15">
        <f>المدخلات!$B$25</f>
        <v/>
      </c>
      <c r="E11" s="15">
        <f>المدخلات!$B$25</f>
        <v/>
      </c>
      <c r="F11" s="15">
        <f>المدخلات!$B$25</f>
        <v/>
      </c>
      <c r="G11" s="15">
        <f>المدخلات!$B$25</f>
        <v/>
      </c>
      <c r="H11" s="15">
        <f>المدخلات!$B$25</f>
        <v/>
      </c>
      <c r="I11" s="15">
        <f>المدخلات!$B$25</f>
        <v/>
      </c>
      <c r="J11" s="15">
        <f>المدخلات!$B$25</f>
        <v/>
      </c>
      <c r="K11" s="15">
        <f>المدخلات!$B$25</f>
        <v/>
      </c>
      <c r="L11" s="15">
        <f>المدخلات!$B$25</f>
        <v/>
      </c>
      <c r="M11" s="15">
        <f>المدخلات!$B$25</f>
        <v/>
      </c>
      <c r="N11" s="15">
        <f>المدخلات!$B$25</f>
        <v/>
      </c>
      <c r="O11" s="13">
        <f>SUM(C11:N11)</f>
        <v/>
      </c>
      <c r="P11" s="13">
        <f>المدخلات!$B$25*12*(1+المدخلات!$B$18)^1</f>
        <v/>
      </c>
      <c r="Q11" s="13">
        <f>المدخلات!$B$25*12*(1+المدخلات!$B$18)^2</f>
        <v/>
      </c>
    </row>
    <row r="12">
      <c r="A12" s="7" t="inlineStr">
        <is>
          <t>الإهلاك</t>
        </is>
      </c>
      <c r="B12" s="13" t="n"/>
      <c r="C12" s="13">
        <f>(المدخلات!$B$27+المدخلات!$B$28)/المدخلات!$B$35/12</f>
        <v/>
      </c>
      <c r="D12" s="13">
        <f>(المدخلات!$B$27+المدخلات!$B$28)/المدخلات!$B$35/12</f>
        <v/>
      </c>
      <c r="E12" s="13">
        <f>(المدخلات!$B$27+المدخلات!$B$28)/المدخلات!$B$35/12</f>
        <v/>
      </c>
      <c r="F12" s="13">
        <f>(المدخلات!$B$27+المدخلات!$B$28)/المدخلات!$B$35/12</f>
        <v/>
      </c>
      <c r="G12" s="13">
        <f>(المدخلات!$B$27+المدخلات!$B$28)/المدخلات!$B$35/12</f>
        <v/>
      </c>
      <c r="H12" s="13">
        <f>(المدخلات!$B$27+المدخلات!$B$28)/المدخلات!$B$35/12</f>
        <v/>
      </c>
      <c r="I12" s="13">
        <f>(المدخلات!$B$27+المدخلات!$B$28)/المدخلات!$B$35/12</f>
        <v/>
      </c>
      <c r="J12" s="13">
        <f>(المدخلات!$B$27+المدخلات!$B$28)/المدخلات!$B$35/12</f>
        <v/>
      </c>
      <c r="K12" s="13">
        <f>(المدخلات!$B$27+المدخلات!$B$28)/المدخلات!$B$35/12</f>
        <v/>
      </c>
      <c r="L12" s="13">
        <f>(المدخلات!$B$27+المدخلات!$B$28)/المدخلات!$B$35/12</f>
        <v/>
      </c>
      <c r="M12" s="13">
        <f>(المدخلات!$B$27+المدخلات!$B$28)/المدخلات!$B$35/12</f>
        <v/>
      </c>
      <c r="N12" s="13">
        <f>(المدخلات!$B$27+المدخلات!$B$28)/المدخلات!$B$35/12</f>
        <v/>
      </c>
      <c r="O12" s="13">
        <f>SUM(C12:N12)</f>
        <v/>
      </c>
      <c r="P12" s="13">
        <f>(المدخلات!$B$27+المدخلات!$B$28)/المدخلات!$B$35</f>
        <v/>
      </c>
      <c r="Q12" s="13">
        <f>(المدخلات!$B$27+المدخلات!$B$28)/المدخلات!$B$35</f>
        <v/>
      </c>
    </row>
    <row r="13">
      <c r="A13" s="7" t="inlineStr">
        <is>
          <t>مصروفات ما قبل التشغيل</t>
        </is>
      </c>
      <c r="B13" s="13" t="n"/>
      <c r="C13" s="13">
        <f>المدخلات!$B$29+المدخلات!$B$30</f>
        <v/>
      </c>
      <c r="D13" s="13" t="n">
        <v>0</v>
      </c>
      <c r="E13" s="13" t="n">
        <v>0</v>
      </c>
      <c r="F13" s="13" t="n">
        <v>0</v>
      </c>
      <c r="G13" s="13" t="n">
        <v>0</v>
      </c>
      <c r="H13" s="13" t="n">
        <v>0</v>
      </c>
      <c r="I13" s="13" t="n">
        <v>0</v>
      </c>
      <c r="J13" s="13" t="n">
        <v>0</v>
      </c>
      <c r="K13" s="13" t="n">
        <v>0</v>
      </c>
      <c r="L13" s="13" t="n">
        <v>0</v>
      </c>
      <c r="M13" s="13" t="n">
        <v>0</v>
      </c>
      <c r="N13" s="13" t="n">
        <v>0</v>
      </c>
      <c r="O13" s="13">
        <f>SUM(C13:N13)</f>
        <v/>
      </c>
      <c r="P13" s="13" t="n">
        <v>0</v>
      </c>
      <c r="Q13" s="13" t="n">
        <v>0</v>
      </c>
    </row>
    <row r="14">
      <c r="A14" s="18" t="inlineStr">
        <is>
          <t>صافي الربح قبل الضريبة</t>
        </is>
      </c>
      <c r="B14" s="19" t="n"/>
      <c r="C14" s="19">
        <f>C10-C11-C12-C13</f>
        <v/>
      </c>
      <c r="D14" s="19">
        <f>D10-D11-D12-D13</f>
        <v/>
      </c>
      <c r="E14" s="19">
        <f>E10-E11-E12-E13</f>
        <v/>
      </c>
      <c r="F14" s="19">
        <f>F10-F11-F12-F13</f>
        <v/>
      </c>
      <c r="G14" s="19">
        <f>G10-G11-G12-G13</f>
        <v/>
      </c>
      <c r="H14" s="19">
        <f>H10-H11-H12-H13</f>
        <v/>
      </c>
      <c r="I14" s="19">
        <f>I10-I11-I12-I13</f>
        <v/>
      </c>
      <c r="J14" s="19">
        <f>J10-J11-J12-J13</f>
        <v/>
      </c>
      <c r="K14" s="19">
        <f>K10-K11-K12-K13</f>
        <v/>
      </c>
      <c r="L14" s="19">
        <f>L10-L11-L12-L13</f>
        <v/>
      </c>
      <c r="M14" s="19">
        <f>M10-M11-M12-M13</f>
        <v/>
      </c>
      <c r="N14" s="19">
        <f>N10-N11-N12-N13</f>
        <v/>
      </c>
      <c r="O14" s="19">
        <f>SUM(C14:N14)</f>
        <v/>
      </c>
      <c r="P14" s="19">
        <f>P10-P11-P12-P13</f>
        <v/>
      </c>
      <c r="Q14" s="19">
        <f>Q10-Q11-Q12-Q13</f>
        <v/>
      </c>
    </row>
    <row r="15">
      <c r="A15" s="7" t="inlineStr">
        <is>
          <t>الضريبة</t>
        </is>
      </c>
      <c r="B15" s="13" t="n"/>
      <c r="C15" s="13" t="n">
        <v>0</v>
      </c>
      <c r="D15" s="13" t="n">
        <v>0</v>
      </c>
      <c r="E15" s="13" t="n">
        <v>0</v>
      </c>
      <c r="F15" s="13" t="n">
        <v>0</v>
      </c>
      <c r="G15" s="13" t="n">
        <v>0</v>
      </c>
      <c r="H15" s="13" t="n">
        <v>0</v>
      </c>
      <c r="I15" s="13" t="n">
        <v>0</v>
      </c>
      <c r="J15" s="13" t="n">
        <v>0</v>
      </c>
      <c r="K15" s="13" t="n">
        <v>0</v>
      </c>
      <c r="L15" s="13" t="n">
        <v>0</v>
      </c>
      <c r="M15" s="13" t="n">
        <v>0</v>
      </c>
      <c r="N15" s="13">
        <f>MAX(0,SUM(C14:N14))*المدخلات!$B$36</f>
        <v/>
      </c>
      <c r="O15" s="13">
        <f>SUM(C15:N15)</f>
        <v/>
      </c>
      <c r="P15" s="13">
        <f>MAX(0,P14)*المدخلات!$B$36</f>
        <v/>
      </c>
      <c r="Q15" s="13">
        <f>MAX(0,Q14)*المدخلات!$B$36</f>
        <v/>
      </c>
    </row>
    <row r="16">
      <c r="A16" s="18" t="inlineStr">
        <is>
          <t>صافي الربح بعد الضريبة</t>
        </is>
      </c>
      <c r="B16" s="19" t="n"/>
      <c r="C16" s="19">
        <f>C14-C15</f>
        <v/>
      </c>
      <c r="D16" s="19">
        <f>D14-D15</f>
        <v/>
      </c>
      <c r="E16" s="19">
        <f>E14-E15</f>
        <v/>
      </c>
      <c r="F16" s="19">
        <f>F14-F15</f>
        <v/>
      </c>
      <c r="G16" s="19">
        <f>G14-G15</f>
        <v/>
      </c>
      <c r="H16" s="19">
        <f>H14-H15</f>
        <v/>
      </c>
      <c r="I16" s="19">
        <f>I14-I15</f>
        <v/>
      </c>
      <c r="J16" s="19">
        <f>J14-J15</f>
        <v/>
      </c>
      <c r="K16" s="19">
        <f>K14-K15</f>
        <v/>
      </c>
      <c r="L16" s="19">
        <f>L14-L15</f>
        <v/>
      </c>
      <c r="M16" s="19">
        <f>M14-M15</f>
        <v/>
      </c>
      <c r="N16" s="19">
        <f>N14-N15</f>
        <v/>
      </c>
      <c r="O16" s="19">
        <f>SUM(C16:N16)</f>
        <v/>
      </c>
      <c r="P16" s="19">
        <f>P14-P15</f>
        <v/>
      </c>
      <c r="Q16" s="19">
        <f>Q14-Q15</f>
        <v/>
      </c>
    </row>
    <row r="17">
      <c r="A17" s="6" t="inlineStr">
        <is>
          <t>التدفقات النقدية</t>
        </is>
      </c>
      <c r="B17" s="6" t="n"/>
      <c r="C17" s="6" t="n"/>
      <c r="D17" s="6" t="n"/>
      <c r="E17" s="6" t="n"/>
      <c r="F17" s="6" t="n"/>
      <c r="G17" s="6" t="n"/>
      <c r="H17" s="6" t="n"/>
      <c r="I17" s="6" t="n"/>
      <c r="J17" s="6" t="n"/>
      <c r="K17" s="6" t="n"/>
      <c r="L17" s="6" t="n"/>
      <c r="M17" s="6" t="n"/>
      <c r="N17" s="6" t="n"/>
      <c r="O17" s="6" t="n"/>
      <c r="P17" s="6" t="n"/>
      <c r="Q17" s="6" t="n"/>
    </row>
    <row r="18">
      <c r="A18" s="7" t="inlineStr">
        <is>
          <t>التدفق النقدي من التشغيل</t>
        </is>
      </c>
      <c r="B18" s="13" t="n"/>
      <c r="C18" s="13">
        <f>C16+C12+C13</f>
        <v/>
      </c>
      <c r="D18" s="13">
        <f>D16+D12+D13</f>
        <v/>
      </c>
      <c r="E18" s="13">
        <f>E16+E12+E13</f>
        <v/>
      </c>
      <c r="F18" s="13">
        <f>F16+F12+F13</f>
        <v/>
      </c>
      <c r="G18" s="13">
        <f>G16+G12+G13</f>
        <v/>
      </c>
      <c r="H18" s="13">
        <f>H16+H12+H13</f>
        <v/>
      </c>
      <c r="I18" s="13">
        <f>I16+I12+I13</f>
        <v/>
      </c>
      <c r="J18" s="13">
        <f>J16+J12+J13</f>
        <v/>
      </c>
      <c r="K18" s="13">
        <f>K16+K12+K13</f>
        <v/>
      </c>
      <c r="L18" s="13">
        <f>L16+L12+L13</f>
        <v/>
      </c>
      <c r="M18" s="13">
        <f>M16+M12+M13</f>
        <v/>
      </c>
      <c r="N18" s="13">
        <f>N16+N12+N13</f>
        <v/>
      </c>
      <c r="O18" s="13">
        <f>SUM(C18:N18)</f>
        <v/>
      </c>
      <c r="P18" s="13">
        <f>P16+P12+P13</f>
        <v/>
      </c>
      <c r="Q18" s="13">
        <f>Q16+Q12+Q13</f>
        <v/>
      </c>
    </row>
    <row r="19">
      <c r="A19" s="7" t="inlineStr">
        <is>
          <t>التكاليف الاستثمارية</t>
        </is>
      </c>
      <c r="B19" s="15">
        <f>-المدخلات!$B$33</f>
        <v/>
      </c>
      <c r="C19" s="13" t="n">
        <v>0</v>
      </c>
      <c r="D19" s="13" t="n">
        <v>0</v>
      </c>
      <c r="E19" s="13" t="n">
        <v>0</v>
      </c>
      <c r="F19" s="13" t="n">
        <v>0</v>
      </c>
      <c r="G19" s="13" t="n">
        <v>0</v>
      </c>
      <c r="H19" s="13" t="n">
        <v>0</v>
      </c>
      <c r="I19" s="13" t="n">
        <v>0</v>
      </c>
      <c r="J19" s="13" t="n">
        <v>0</v>
      </c>
      <c r="K19" s="13" t="n">
        <v>0</v>
      </c>
      <c r="L19" s="13" t="n">
        <v>0</v>
      </c>
      <c r="M19" s="13" t="n">
        <v>0</v>
      </c>
      <c r="N19" s="13" t="n">
        <v>0</v>
      </c>
      <c r="O19" s="13">
        <f>SUM(C19:N19)</f>
        <v/>
      </c>
      <c r="P19" s="13" t="n">
        <v>0</v>
      </c>
      <c r="Q19" s="13" t="n">
        <v>0</v>
      </c>
    </row>
    <row r="20">
      <c r="A20" s="18" t="inlineStr">
        <is>
          <t>صافي التدفق النقدي</t>
        </is>
      </c>
      <c r="B20" s="19">
        <f>B18+B19</f>
        <v/>
      </c>
      <c r="C20" s="19">
        <f>C18+C19</f>
        <v/>
      </c>
      <c r="D20" s="19">
        <f>D18+D19</f>
        <v/>
      </c>
      <c r="E20" s="19">
        <f>E18+E19</f>
        <v/>
      </c>
      <c r="F20" s="19">
        <f>F18+F19</f>
        <v/>
      </c>
      <c r="G20" s="19">
        <f>G18+G19</f>
        <v/>
      </c>
      <c r="H20" s="19">
        <f>H18+H19</f>
        <v/>
      </c>
      <c r="I20" s="19">
        <f>I18+I19</f>
        <v/>
      </c>
      <c r="J20" s="19">
        <f>J18+J19</f>
        <v/>
      </c>
      <c r="K20" s="19">
        <f>K18+K19</f>
        <v/>
      </c>
      <c r="L20" s="19">
        <f>L18+L19</f>
        <v/>
      </c>
      <c r="M20" s="19">
        <f>M18+M19</f>
        <v/>
      </c>
      <c r="N20" s="19">
        <f>N18+N19</f>
        <v/>
      </c>
      <c r="O20" s="19">
        <f>SUM(C20:N20)</f>
        <v/>
      </c>
      <c r="P20" s="19">
        <f>P18+P19</f>
        <v/>
      </c>
      <c r="Q20" s="19">
        <f>Q18+Q19</f>
        <v/>
      </c>
    </row>
    <row r="21">
      <c r="A21" s="18" t="inlineStr">
        <is>
          <t>التدفق النقدي التراكمي</t>
        </is>
      </c>
      <c r="B21" s="19">
        <f>B20</f>
        <v/>
      </c>
      <c r="C21" s="19">
        <f>B21+C20</f>
        <v/>
      </c>
      <c r="D21" s="19">
        <f>C21+D20</f>
        <v/>
      </c>
      <c r="E21" s="19">
        <f>D21+E20</f>
        <v/>
      </c>
      <c r="F21" s="19">
        <f>E21+F20</f>
        <v/>
      </c>
      <c r="G21" s="19">
        <f>F21+G20</f>
        <v/>
      </c>
      <c r="H21" s="19">
        <f>G21+H20</f>
        <v/>
      </c>
      <c r="I21" s="19">
        <f>H21+I20</f>
        <v/>
      </c>
      <c r="J21" s="19">
        <f>I21+J20</f>
        <v/>
      </c>
      <c r="K21" s="19">
        <f>J21+K20</f>
        <v/>
      </c>
      <c r="L21" s="19">
        <f>K21+L20</f>
        <v/>
      </c>
      <c r="M21" s="19">
        <f>L21+M20</f>
        <v/>
      </c>
      <c r="N21" s="19">
        <f>M21+N20</f>
        <v/>
      </c>
      <c r="O21" s="19">
        <f>N21</f>
        <v/>
      </c>
      <c r="P21" s="19">
        <f>O21+P20</f>
        <v/>
      </c>
      <c r="Q21" s="19">
        <f>P21+Q20</f>
        <v/>
      </c>
    </row>
    <row r="23" ht="30" customHeight="1">
      <c r="A23" s="2" t="inlineStr">
        <is>
          <t>ملاحظات: الضريبة محسوبة على ربح السنة كاملة وتُدفع في الشهر 12. الإهلاك ومصروفات ما قبل التشغيل تُضاف إلى التدفق النقدي، لأنها لا تمثل خروجًا جديدًا للنقد (دُفعت ضمن التكاليف الاستثمارية). رأس المال العامل لا يُسترد في النموذج (افتراض متحفظ).</t>
        </is>
      </c>
    </row>
  </sheetData>
  <mergeCells count="1">
    <mergeCell ref="A23:Q23"/>
  </mergeCells>
  <pageMargins left="0.75" right="0.75" top="1" bottom="1" header="0.5" footer="0.5"/>
  <pageSetup orientation="landscape" paperSize="9" fitToWidth="1"/>
  <headerFooter>
    <oddHeader/>
    <oddFooter>&amp;Cنموذج مجاني من بزنس بلدر · www.bznsbuilder.com</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2:G26"/>
  <sheetViews>
    <sheetView showGridLines="0" rightToLeft="1" workbookViewId="0">
      <selection activeCell="A1" sqref="A1"/>
    </sheetView>
  </sheetViews>
  <sheetFormatPr baseColWidth="8" defaultRowHeight="15"/>
  <cols>
    <col width="40" customWidth="1" min="1" max="1"/>
    <col width="18" customWidth="1" min="2" max="2"/>
    <col width="16" customWidth="1" min="3" max="3"/>
    <col width="16" customWidth="1" min="4" max="4"/>
    <col width="16" customWidth="1" min="5" max="5"/>
    <col width="16" customWidth="1" min="6" max="6"/>
    <col width="16" customWidth="1" min="7" max="7"/>
  </cols>
  <sheetData>
    <row r="1" ht="44" customHeight="1"/>
    <row r="2">
      <c r="A2" s="1">
        <f>"مؤشرات الجدوى – القيم بـ "&amp;المدخلات!$B$5</f>
        <v/>
      </c>
    </row>
    <row r="4">
      <c r="A4" s="6" t="inlineStr">
        <is>
          <t>النتيجة المبدئية</t>
        </is>
      </c>
      <c r="B4" s="6" t="n"/>
    </row>
    <row r="5">
      <c r="A5" s="7" t="inlineStr">
        <is>
          <t>نقطة التعادل – عدد السيارات في الشهر (السنة 1)</t>
        </is>
      </c>
      <c r="B5" s="13">
        <f>ROUNDUP(المدخلات!$B$25/(المدخلات!$B$8-المدخلات!$B$17),0)</f>
        <v/>
      </c>
    </row>
    <row r="6">
      <c r="A6" s="7" t="inlineStr">
        <is>
          <t>نقطة التعادل – عدد السيارات في اليوم</t>
        </is>
      </c>
      <c r="B6" s="17">
        <f>B5/المدخلات!$B$9</f>
        <v/>
      </c>
    </row>
    <row r="7">
      <c r="A7" s="7" t="inlineStr">
        <is>
          <t>نقطة التعادل – الإيرادات الشهرية</t>
        </is>
      </c>
      <c r="B7" s="13">
        <f>B5*المدخلات!$B$8</f>
        <v/>
      </c>
    </row>
    <row r="8">
      <c r="A8" s="7" t="inlineStr">
        <is>
          <t>فترة الاسترداد (بالأشهر)</t>
        </is>
      </c>
      <c r="B8" s="17">
        <f>IF(التوقعات!N21&gt;=0,COUNTIF(التوقعات!C21:N21,"&lt;0")+1,IF(التوقعات!P21&gt;=0,12+(-التوقعات!N21)/(التوقعات!P20/12),IF(التوقعات!Q21&gt;=0,24+(-التوقعات!P21)/(التوقعات!Q20/12),"أكثر من 36 شهرًا")))</f>
        <v/>
      </c>
    </row>
    <row r="9">
      <c r="A9" s="7" t="inlineStr">
        <is>
          <t>العائد على الاستثمار – السنة الأولى</t>
        </is>
      </c>
      <c r="B9" s="20">
        <f>التوقعات!O16/المدخلات!$B$33</f>
        <v/>
      </c>
    </row>
    <row r="10">
      <c r="A10" s="7" t="inlineStr">
        <is>
          <t>متوسط العائد السنوي على الاستثمار (3 سنوات)</t>
        </is>
      </c>
      <c r="B10" s="20">
        <f>AVERAGE(التوقعات!O16:Q16)/المدخلات!$B$33</f>
        <v/>
      </c>
    </row>
    <row r="11">
      <c r="A11" s="7" t="inlineStr">
        <is>
          <t>صافي القيمة الحالية (3 سنوات)</t>
        </is>
      </c>
      <c r="B11" s="13">
        <f>التوقعات!B20+NPV(المدخلات!$B$37,التوقعات!O20,التوقعات!P20,التوقعات!Q20)</f>
        <v/>
      </c>
    </row>
    <row r="12">
      <c r="A12" s="7" t="inlineStr">
        <is>
          <t>معدل العائد الداخلي (3 سنوات)</t>
        </is>
      </c>
      <c r="B12" s="20">
        <f>IFERROR(IRR(D16:G16),"غير متاح")</f>
        <v/>
      </c>
    </row>
    <row r="14">
      <c r="A14" s="18" t="inlineStr">
        <is>
          <t>النتيجة المبدئية</t>
        </is>
      </c>
      <c r="B14" s="21">
        <f>IF(AND(ISNUMBER(B8),B8&lt;=24,B11&gt;0),"مجدٍ مبدئيًا",IF(B11&gt;0,"مجدٍ لكن الاسترداد بطيء","غير مجدٍ بالأرقام الحالية"))</f>
        <v/>
      </c>
      <c r="C14" s="22" t="n"/>
      <c r="D14" s="23" t="n"/>
    </row>
    <row r="15" ht="28" customHeight="1">
      <c r="A15" s="2" t="inlineStr">
        <is>
          <t>القاعدة: «مجدٍ مبدئيًا» إذا كانت فترة الاسترداد 24 شهرًا أو أقل وصافي القيمة الحالية موجبًا. هذه قراءة أولية وليست توصية استثمارية.</t>
        </is>
      </c>
    </row>
    <row r="16">
      <c r="C16" s="2" t="inlineStr">
        <is>
          <t>تدفقات حساب معدل العائد الداخلي:</t>
        </is>
      </c>
      <c r="D16" s="15">
        <f>التوقعات!B20</f>
        <v/>
      </c>
      <c r="E16" s="15">
        <f>التوقعات!O20</f>
        <v/>
      </c>
      <c r="F16" s="15">
        <f>التوقعات!P20</f>
        <v/>
      </c>
      <c r="G16" s="15">
        <f>التوقعات!Q20</f>
        <v/>
      </c>
    </row>
    <row r="18">
      <c r="A18" s="6" t="inlineStr">
        <is>
          <t>تحليل الحساسية – صافي الربح الشهري قبل الضريبة (مستوى الأشهر 7–12)</t>
        </is>
      </c>
      <c r="B18" s="6" t="n"/>
      <c r="C18" s="6" t="n"/>
      <c r="D18" s="6" t="n"/>
      <c r="E18" s="6" t="n"/>
      <c r="F18" s="6" t="n"/>
    </row>
    <row r="19">
      <c r="A19" s="18" t="inlineStr">
        <is>
          <t>السعر ↓ / عدد السيارات يوميًا ←</t>
        </is>
      </c>
      <c r="B19" s="24">
        <f>المدخلات!$B$12*(1+-0.2)</f>
        <v/>
      </c>
      <c r="C19" s="24">
        <f>المدخلات!$B$12*(1+-0.1)</f>
        <v/>
      </c>
      <c r="D19" s="24">
        <f>المدخلات!$B$12*(1+0)</f>
        <v/>
      </c>
      <c r="E19" s="24">
        <f>المدخلات!$B$12*(1+0.1)</f>
        <v/>
      </c>
      <c r="F19" s="24">
        <f>المدخلات!$B$12*(1+0.2)</f>
        <v/>
      </c>
    </row>
    <row r="20">
      <c r="A20" s="25">
        <f>المدخلات!$B$8*(1+-0.1)</f>
        <v/>
      </c>
      <c r="B20" s="26">
        <f>B$19*المدخلات!$B$9*($A20-المدخلات!$B$17)-المدخلات!$B$25-(المدخلات!$B$27+المدخلات!$B$28)/المدخلات!$B$35/12</f>
        <v/>
      </c>
      <c r="C20" s="26">
        <f>C$19*المدخلات!$B$9*($A20-المدخلات!$B$17)-المدخلات!$B$25-(المدخلات!$B$27+المدخلات!$B$28)/المدخلات!$B$35/12</f>
        <v/>
      </c>
      <c r="D20" s="26">
        <f>D$19*المدخلات!$B$9*($A20-المدخلات!$B$17)-المدخلات!$B$25-(المدخلات!$B$27+المدخلات!$B$28)/المدخلات!$B$35/12</f>
        <v/>
      </c>
      <c r="E20" s="26">
        <f>E$19*المدخلات!$B$9*($A20-المدخلات!$B$17)-المدخلات!$B$25-(المدخلات!$B$27+المدخلات!$B$28)/المدخلات!$B$35/12</f>
        <v/>
      </c>
      <c r="F20" s="26">
        <f>F$19*المدخلات!$B$9*($A20-المدخلات!$B$17)-المدخلات!$B$25-(المدخلات!$B$27+المدخلات!$B$28)/المدخلات!$B$35/12</f>
        <v/>
      </c>
    </row>
    <row r="21">
      <c r="A21" s="25">
        <f>المدخلات!$B$8*(1+0)</f>
        <v/>
      </c>
      <c r="B21" s="26">
        <f>B$19*المدخلات!$B$9*($A21-المدخلات!$B$17)-المدخلات!$B$25-(المدخلات!$B$27+المدخلات!$B$28)/المدخلات!$B$35/12</f>
        <v/>
      </c>
      <c r="C21" s="26">
        <f>C$19*المدخلات!$B$9*($A21-المدخلات!$B$17)-المدخلات!$B$25-(المدخلات!$B$27+المدخلات!$B$28)/المدخلات!$B$35/12</f>
        <v/>
      </c>
      <c r="D21" s="26">
        <f>D$19*المدخلات!$B$9*($A21-المدخلات!$B$17)-المدخلات!$B$25-(المدخلات!$B$27+المدخلات!$B$28)/المدخلات!$B$35/12</f>
        <v/>
      </c>
      <c r="E21" s="26">
        <f>E$19*المدخلات!$B$9*($A21-المدخلات!$B$17)-المدخلات!$B$25-(المدخلات!$B$27+المدخلات!$B$28)/المدخلات!$B$35/12</f>
        <v/>
      </c>
      <c r="F21" s="26">
        <f>F$19*المدخلات!$B$9*($A21-المدخلات!$B$17)-المدخلات!$B$25-(المدخلات!$B$27+المدخلات!$B$28)/المدخلات!$B$35/12</f>
        <v/>
      </c>
    </row>
    <row r="22">
      <c r="A22" s="25">
        <f>المدخلات!$B$8*(1+0.1)</f>
        <v/>
      </c>
      <c r="B22" s="26">
        <f>B$19*المدخلات!$B$9*($A22-المدخلات!$B$17)-المدخلات!$B$25-(المدخلات!$B$27+المدخلات!$B$28)/المدخلات!$B$35/12</f>
        <v/>
      </c>
      <c r="C22" s="26">
        <f>C$19*المدخلات!$B$9*($A22-المدخلات!$B$17)-المدخلات!$B$25-(المدخلات!$B$27+المدخلات!$B$28)/المدخلات!$B$35/12</f>
        <v/>
      </c>
      <c r="D22" s="26">
        <f>D$19*المدخلات!$B$9*($A22-المدخلات!$B$17)-المدخلات!$B$25-(المدخلات!$B$27+المدخلات!$B$28)/المدخلات!$B$35/12</f>
        <v/>
      </c>
      <c r="E22" s="26">
        <f>E$19*المدخلات!$B$9*($A22-المدخلات!$B$17)-المدخلات!$B$25-(المدخلات!$B$27+المدخلات!$B$28)/المدخلات!$B$35/12</f>
        <v/>
      </c>
      <c r="F22" s="26">
        <f>F$19*المدخلات!$B$9*($A22-المدخلات!$B$17)-المدخلات!$B$25-(المدخلات!$B$27+المدخلات!$B$28)/المدخلات!$B$35/12</f>
        <v/>
      </c>
    </row>
    <row r="24">
      <c r="A24" s="2" t="inlineStr">
        <is>
          <t>الصف الأوسط = السعر الحالي، والعمود الأوسط = عدد السيارات الحالي. الأرقام بين قوسين خسارة.</t>
        </is>
      </c>
    </row>
    <row r="26">
      <c r="A26" s="27" t="inlineStr">
        <is>
          <t>اختبر فكرتك في بزنس بلدر: «النظرة الواقعية» تمنحك درجة جدوى من 100 مقارنة بمؤشرات مجالك · app.bznsbuilder.com</t>
        </is>
      </c>
    </row>
  </sheetData>
  <mergeCells count="4">
    <mergeCell ref="A24:F24"/>
    <mergeCell ref="A26:F26"/>
    <mergeCell ref="B14:D14"/>
    <mergeCell ref="A15:G15"/>
  </mergeCells>
  <pageMargins left="0.75" right="0.75" top="1" bottom="1" header="0.5" footer="0.5"/>
  <pageSetup orientation="landscape" paperSize="9" fitToWidth="1"/>
  <headerFooter>
    <oddHeader/>
    <oddFooter>&amp;Cنموذج مجاني من بزنس بلدر · www.bznsbuilder.com</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2026-10-29T19:06:00Z</dcterms:created>
  <dcterms:modified xmlns:dcterms="http://purl.org/dc/terms/" xmlns:xsi="http://www.w3.org/2001/XMLSchema-instance" xsi:type="dcterms:W3CDTF">2026-10-29T19:06:00Z</dcterms:modified>
</cp:coreProperties>
</file>